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40" windowWidth="12300" windowHeight="3990" activeTab="0"/>
  </bookViews>
  <sheets>
    <sheet name="Звед б-т" sheetId="1" r:id="rId1"/>
  </sheets>
  <definedNames>
    <definedName name="_xlnm.Print_Area" localSheetId="0">'Звед б-т'!$A$1:$F$55</definedName>
  </definedNames>
  <calcPr fullCalcOnLoad="1"/>
</workbook>
</file>

<file path=xl/sharedStrings.xml><?xml version="1.0" encoding="utf-8"?>
<sst xmlns="http://schemas.openxmlformats.org/spreadsheetml/2006/main" count="95" uniqueCount="58">
  <si>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</si>
  <si>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</si>
  <si>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</si>
  <si>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</si>
  <si>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</si>
  <si>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</si>
  <si>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</si>
  <si>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</si>
  <si>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</si>
  <si>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</si>
  <si>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</si>
  <si>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</si>
  <si>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</si>
  <si>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</si>
  <si>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</si>
  <si>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</si>
  <si>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</si>
  <si>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</si>
  <si>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</si>
  <si>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</si>
  <si>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</si>
  <si>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</si>
  <si>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</si>
  <si>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</si>
  <si>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</si>
  <si>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</si>
  <si>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</si>
  <si>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</si>
  <si>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</si>
  <si>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</si>
  <si>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</si>
  <si>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</si>
  <si>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</si>
  <si>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</si>
  <si>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</si>
  <si>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</si>
  <si>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</si>
  <si>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</si>
  <si>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</si>
  <si>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</si>
  <si>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</si>
  <si>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</si>
  <si>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</si>
  <si>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</si>
  <si>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</si>
  <si>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</si>
  <si>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</si>
  <si>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</si>
  <si>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</si>
  <si>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</si>
  <si>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</si>
  <si>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</si>
  <si>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</si>
  <si>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</si>
  <si>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</si>
  <si>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4082</t>
  </si>
  <si>
    <t>Інші заходи в галузі культури і мистецтва</t>
  </si>
  <si>
    <t>за січень-грудень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</si>
</sst>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1" fontId="1" fillId="32" borderId="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4" fontId="1" fillId="32" borderId="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view="pageBreakPreview" zoomScale="66" zoomScaleNormal="66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6.375" style="28" customWidth="1"/>
    <col min="2" max="2" width="17.375" style="29" customWidth="1"/>
    <col min="3" max="3" width="21.75390625" style="29" customWidth="1"/>
    <col min="4" max="4" width="21.00390625" style="28" customWidth="1"/>
    <col min="5" max="5" width="16.875" style="28" customWidth="1"/>
    <col min="6" max="6" width="17.00390625" style="28" customWidth="1"/>
    <col min="7" max="9" width="9.125" style="28" customWidth="1"/>
    <col min="10" max="10" width="10.625" style="28" bestFit="1" customWidth="1"/>
    <col min="11" max="16384" width="9.125" style="28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57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54</v>
      </c>
    </row>
    <row r="7" spans="1:6" s="21" customFormat="1" ht="76.5" customHeight="1">
      <c r="A7" s="20" t="s">
        <v>0</v>
      </c>
      <c r="B7" s="20" t="s">
        <v>15</v>
      </c>
      <c r="C7" s="39" t="s">
        <v>44</v>
      </c>
      <c r="D7" s="20" t="s">
        <v>1</v>
      </c>
      <c r="E7" s="2" t="s">
        <v>45</v>
      </c>
      <c r="F7" s="2" t="s">
        <v>46</v>
      </c>
    </row>
    <row r="8" spans="1:6" s="21" customFormat="1" ht="24.75" customHeight="1">
      <c r="A8" s="57" t="s">
        <v>36</v>
      </c>
      <c r="B8" s="58"/>
      <c r="C8" s="58"/>
      <c r="D8" s="58"/>
      <c r="E8" s="58"/>
      <c r="F8" s="59"/>
    </row>
    <row r="9" spans="1:6" s="5" customFormat="1" ht="37.5">
      <c r="A9" s="3" t="s">
        <v>8</v>
      </c>
      <c r="B9" s="22">
        <v>11020200</v>
      </c>
      <c r="C9" s="41">
        <v>16900</v>
      </c>
      <c r="D9" s="42">
        <v>12329</v>
      </c>
      <c r="E9" s="43">
        <f aca="true" t="shared" si="0" ref="E9:E17">IF(C9=0,"",D9/C9*100)</f>
        <v>72.95266272189349</v>
      </c>
      <c r="F9" s="44">
        <f aca="true" t="shared" si="1" ref="F9:F17">D9-C9</f>
        <v>-4571</v>
      </c>
    </row>
    <row r="10" spans="1:6" s="5" customFormat="1" ht="39" customHeight="1">
      <c r="A10" s="3" t="s">
        <v>9</v>
      </c>
      <c r="B10" s="22">
        <v>21010300</v>
      </c>
      <c r="C10" s="41">
        <v>23700</v>
      </c>
      <c r="D10" s="42">
        <v>17397</v>
      </c>
      <c r="E10" s="43">
        <f t="shared" si="0"/>
        <v>73.40506329113924</v>
      </c>
      <c r="F10" s="44">
        <f t="shared" si="1"/>
        <v>-6303</v>
      </c>
    </row>
    <row r="11" spans="1:6" s="5" customFormat="1" ht="75">
      <c r="A11" s="3" t="s">
        <v>48</v>
      </c>
      <c r="B11" s="22">
        <v>21082400</v>
      </c>
      <c r="C11" s="41"/>
      <c r="D11" s="42">
        <v>5200</v>
      </c>
      <c r="E11" s="43">
        <f t="shared" si="0"/>
      </c>
      <c r="F11" s="44">
        <f t="shared" si="1"/>
        <v>5200</v>
      </c>
    </row>
    <row r="12" spans="1:6" s="5" customFormat="1" ht="18.75">
      <c r="A12" s="3" t="s">
        <v>4</v>
      </c>
      <c r="B12" s="22">
        <v>22010000</v>
      </c>
      <c r="C12" s="41">
        <v>707000</v>
      </c>
      <c r="D12" s="42">
        <v>208422</v>
      </c>
      <c r="E12" s="43">
        <f t="shared" si="0"/>
        <v>29.47977369165488</v>
      </c>
      <c r="F12" s="44">
        <f t="shared" si="1"/>
        <v>-498578</v>
      </c>
    </row>
    <row r="13" spans="1:6" s="5" customFormat="1" ht="44.25" customHeight="1">
      <c r="A13" s="3" t="s">
        <v>38</v>
      </c>
      <c r="B13" s="22">
        <v>22080400</v>
      </c>
      <c r="C13" s="41">
        <v>291860</v>
      </c>
      <c r="D13" s="42">
        <v>148897.07</v>
      </c>
      <c r="E13" s="43">
        <f t="shared" si="0"/>
        <v>51.0166072774618</v>
      </c>
      <c r="F13" s="44">
        <f t="shared" si="1"/>
        <v>-142962.93</v>
      </c>
    </row>
    <row r="14" spans="1:6" s="5" customFormat="1" ht="18.75">
      <c r="A14" s="3" t="s">
        <v>2</v>
      </c>
      <c r="B14" s="22">
        <v>24060300</v>
      </c>
      <c r="C14" s="41">
        <v>202000</v>
      </c>
      <c r="D14" s="42">
        <v>494687.41</v>
      </c>
      <c r="E14" s="43">
        <f t="shared" si="0"/>
        <v>244.89475742574257</v>
      </c>
      <c r="F14" s="44">
        <f t="shared" si="1"/>
        <v>292687.41</v>
      </c>
    </row>
    <row r="15" spans="1:6" s="15" customFormat="1" ht="19.5" customHeight="1">
      <c r="A15" s="12" t="s">
        <v>35</v>
      </c>
      <c r="B15" s="14"/>
      <c r="C15" s="45">
        <f>SUM(C9:C14)</f>
        <v>1241460</v>
      </c>
      <c r="D15" s="45">
        <f>SUM(D9:D14)</f>
        <v>886932.48</v>
      </c>
      <c r="E15" s="46">
        <f t="shared" si="0"/>
        <v>71.44269489149872</v>
      </c>
      <c r="F15" s="47">
        <f t="shared" si="1"/>
        <v>-354527.52</v>
      </c>
    </row>
    <row r="16" spans="1:6" s="5" customFormat="1" ht="18.75">
      <c r="A16" s="4" t="s">
        <v>34</v>
      </c>
      <c r="B16" s="23">
        <v>40000000</v>
      </c>
      <c r="C16" s="42">
        <v>2475313</v>
      </c>
      <c r="D16" s="42">
        <v>2133191</v>
      </c>
      <c r="E16" s="43">
        <f t="shared" si="0"/>
        <v>86.17863680269929</v>
      </c>
      <c r="F16" s="44">
        <f t="shared" si="1"/>
        <v>-342122</v>
      </c>
    </row>
    <row r="17" spans="1:6" s="15" customFormat="1" ht="20.25">
      <c r="A17" s="12" t="s">
        <v>28</v>
      </c>
      <c r="B17" s="14"/>
      <c r="C17" s="48">
        <f>SUM(C15:C16)</f>
        <v>3716773</v>
      </c>
      <c r="D17" s="48">
        <f>SUM(D15:D16)</f>
        <v>3020123.48</v>
      </c>
      <c r="E17" s="46">
        <f t="shared" si="0"/>
        <v>81.25660297252482</v>
      </c>
      <c r="F17" s="47">
        <f t="shared" si="1"/>
        <v>-696649.52</v>
      </c>
    </row>
    <row r="18" spans="1:6" s="21" customFormat="1" ht="24.75" customHeight="1">
      <c r="A18" s="57" t="s">
        <v>37</v>
      </c>
      <c r="B18" s="58"/>
      <c r="C18" s="58"/>
      <c r="D18" s="58"/>
      <c r="E18" s="58"/>
      <c r="F18" s="59"/>
    </row>
    <row r="19" spans="1:6" s="30" customFormat="1" ht="56.25">
      <c r="A19" s="3" t="s">
        <v>43</v>
      </c>
      <c r="B19" s="22">
        <v>25010300</v>
      </c>
      <c r="C19" s="41">
        <v>210000</v>
      </c>
      <c r="D19" s="42">
        <v>199586.47</v>
      </c>
      <c r="E19" s="42">
        <f>IF(C19=0,"",D19/C19*100)</f>
        <v>95.0411761904762</v>
      </c>
      <c r="F19" s="41">
        <f>D19-C19</f>
        <v>-10413.529999999999</v>
      </c>
    </row>
    <row r="20" spans="1:6" s="15" customFormat="1" ht="20.25">
      <c r="A20" s="31" t="s">
        <v>47</v>
      </c>
      <c r="B20" s="14"/>
      <c r="C20" s="48">
        <f>SUM(C19,C17)</f>
        <v>3926773</v>
      </c>
      <c r="D20" s="48">
        <f>SUM(D19,D17)</f>
        <v>3219709.95</v>
      </c>
      <c r="E20" s="48">
        <f>IF(C20=0,"",D20/C20*100)</f>
        <v>81.99378853832397</v>
      </c>
      <c r="F20" s="45">
        <f>D20-C20</f>
        <v>-707063.0499999998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9" t="s">
        <v>44</v>
      </c>
      <c r="D24" s="2" t="s">
        <v>16</v>
      </c>
      <c r="E24" s="2" t="s">
        <v>45</v>
      </c>
      <c r="F24" s="2" t="s">
        <v>46</v>
      </c>
    </row>
    <row r="25" spans="1:6" s="21" customFormat="1" ht="24.75" customHeight="1">
      <c r="A25" s="60" t="s">
        <v>36</v>
      </c>
      <c r="B25" s="61"/>
      <c r="C25" s="61"/>
      <c r="D25" s="61"/>
      <c r="E25" s="61"/>
      <c r="F25" s="62"/>
    </row>
    <row r="26" spans="1:6" s="25" customFormat="1" ht="18.75">
      <c r="A26" s="6" t="s">
        <v>19</v>
      </c>
      <c r="B26" s="7" t="s">
        <v>21</v>
      </c>
      <c r="C26" s="49">
        <f>C27+C28</f>
        <v>3590707</v>
      </c>
      <c r="D26" s="49">
        <f>D27+D28</f>
        <v>3239335.35</v>
      </c>
      <c r="E26" s="50">
        <f aca="true" t="shared" si="2" ref="E26:E39">IF(C26=0,"",D26/C26*100)</f>
        <v>90.21441599105692</v>
      </c>
      <c r="F26" s="51">
        <f aca="true" t="shared" si="3" ref="F26:F39">C26-D26</f>
        <v>351371.6499999999</v>
      </c>
    </row>
    <row r="27" spans="1:6" s="5" customFormat="1" ht="56.25">
      <c r="A27" s="8" t="s">
        <v>11</v>
      </c>
      <c r="B27" s="9" t="s">
        <v>12</v>
      </c>
      <c r="C27" s="44">
        <v>3148600</v>
      </c>
      <c r="D27" s="52">
        <v>2831690.97</v>
      </c>
      <c r="E27" s="43">
        <f t="shared" si="2"/>
        <v>89.93492250524044</v>
      </c>
      <c r="F27" s="44">
        <f t="shared" si="3"/>
        <v>316909.0299999998</v>
      </c>
    </row>
    <row r="28" spans="1:6" s="5" customFormat="1" ht="18.75">
      <c r="A28" s="8" t="s">
        <v>13</v>
      </c>
      <c r="B28" s="9" t="s">
        <v>14</v>
      </c>
      <c r="C28" s="44">
        <v>442107</v>
      </c>
      <c r="D28" s="52">
        <v>407644.38</v>
      </c>
      <c r="E28" s="43">
        <f t="shared" si="2"/>
        <v>92.20491419497995</v>
      </c>
      <c r="F28" s="44">
        <f t="shared" si="3"/>
        <v>34462.619999999995</v>
      </c>
    </row>
    <row r="29" spans="1:6" s="25" customFormat="1" ht="18.75">
      <c r="A29" s="6" t="s">
        <v>20</v>
      </c>
      <c r="B29" s="7" t="s">
        <v>22</v>
      </c>
      <c r="C29" s="53">
        <f>C30+C31+C32</f>
        <v>282589</v>
      </c>
      <c r="D29" s="53">
        <f>SUM(D30:D32)</f>
        <v>46028.3</v>
      </c>
      <c r="E29" s="50">
        <f t="shared" si="2"/>
        <v>16.288072076407786</v>
      </c>
      <c r="F29" s="51">
        <f t="shared" si="3"/>
        <v>236560.7</v>
      </c>
    </row>
    <row r="30" spans="1:6" s="5" customFormat="1" ht="18.75">
      <c r="A30" s="8" t="s">
        <v>13</v>
      </c>
      <c r="B30" s="9" t="s">
        <v>14</v>
      </c>
      <c r="C30" s="44">
        <v>100589</v>
      </c>
      <c r="D30" s="52">
        <v>46028.3</v>
      </c>
      <c r="E30" s="43">
        <f t="shared" si="2"/>
        <v>45.758780781198745</v>
      </c>
      <c r="F30" s="44">
        <f t="shared" si="3"/>
        <v>54560.7</v>
      </c>
    </row>
    <row r="31" spans="1:6" s="5" customFormat="1" ht="37.5">
      <c r="A31" s="10" t="s">
        <v>29</v>
      </c>
      <c r="B31" s="9" t="s">
        <v>23</v>
      </c>
      <c r="C31" s="44">
        <v>82000</v>
      </c>
      <c r="D31" s="52">
        <v>0</v>
      </c>
      <c r="E31" s="43">
        <f t="shared" si="2"/>
        <v>0</v>
      </c>
      <c r="F31" s="44">
        <f t="shared" si="3"/>
        <v>82000</v>
      </c>
    </row>
    <row r="32" spans="1:6" s="5" customFormat="1" ht="18.75">
      <c r="A32" s="10" t="s">
        <v>30</v>
      </c>
      <c r="B32" s="9" t="s">
        <v>24</v>
      </c>
      <c r="C32" s="44">
        <v>100000</v>
      </c>
      <c r="D32" s="52">
        <v>0</v>
      </c>
      <c r="E32" s="43">
        <f t="shared" si="2"/>
        <v>0</v>
      </c>
      <c r="F32" s="44">
        <f t="shared" si="3"/>
        <v>100000</v>
      </c>
    </row>
    <row r="33" spans="1:6" s="25" customFormat="1" ht="37.5">
      <c r="A33" s="26" t="s">
        <v>31</v>
      </c>
      <c r="B33" s="7" t="s">
        <v>25</v>
      </c>
      <c r="C33" s="53">
        <f>C34+C35</f>
        <v>134530</v>
      </c>
      <c r="D33" s="53">
        <f>SUM(D34:D35)</f>
        <v>54300</v>
      </c>
      <c r="E33" s="50">
        <f t="shared" si="2"/>
        <v>40.362744369285664</v>
      </c>
      <c r="F33" s="51">
        <f t="shared" si="3"/>
        <v>80230</v>
      </c>
    </row>
    <row r="34" spans="1:6" s="5" customFormat="1" ht="18.75">
      <c r="A34" s="10" t="s">
        <v>56</v>
      </c>
      <c r="B34" s="9" t="s">
        <v>55</v>
      </c>
      <c r="C34" s="44">
        <v>20000</v>
      </c>
      <c r="D34" s="52">
        <v>0</v>
      </c>
      <c r="E34" s="43">
        <f t="shared" si="2"/>
        <v>0</v>
      </c>
      <c r="F34" s="44">
        <f t="shared" si="3"/>
        <v>20000</v>
      </c>
    </row>
    <row r="35" spans="1:6" s="5" customFormat="1" ht="18.75">
      <c r="A35" s="10" t="s">
        <v>40</v>
      </c>
      <c r="B35" s="9" t="s">
        <v>39</v>
      </c>
      <c r="C35" s="44">
        <v>114530</v>
      </c>
      <c r="D35" s="52">
        <v>54300</v>
      </c>
      <c r="E35" s="43">
        <f t="shared" si="2"/>
        <v>47.41115864838907</v>
      </c>
      <c r="F35" s="44">
        <f t="shared" si="3"/>
        <v>60230</v>
      </c>
    </row>
    <row r="36" spans="1:6" s="25" customFormat="1" ht="37.5">
      <c r="A36" s="11" t="s">
        <v>32</v>
      </c>
      <c r="B36" s="7" t="s">
        <v>26</v>
      </c>
      <c r="C36" s="53">
        <f>C37+C38</f>
        <v>227836</v>
      </c>
      <c r="D36" s="53">
        <f>SUM(D37:D38)</f>
        <v>176542</v>
      </c>
      <c r="E36" s="50">
        <f t="shared" si="2"/>
        <v>77.48643761301989</v>
      </c>
      <c r="F36" s="51">
        <f t="shared" si="3"/>
        <v>51294</v>
      </c>
    </row>
    <row r="37" spans="1:6" s="5" customFormat="1" ht="18.75">
      <c r="A37" s="10" t="s">
        <v>13</v>
      </c>
      <c r="B37" s="9" t="s">
        <v>14</v>
      </c>
      <c r="C37" s="44">
        <v>1060</v>
      </c>
      <c r="D37" s="52">
        <v>1060</v>
      </c>
      <c r="E37" s="43">
        <f t="shared" si="2"/>
        <v>100</v>
      </c>
      <c r="F37" s="44">
        <f t="shared" si="3"/>
        <v>0</v>
      </c>
    </row>
    <row r="38" spans="1:6" s="5" customFormat="1" ht="37.5">
      <c r="A38" s="10" t="s">
        <v>33</v>
      </c>
      <c r="B38" s="9" t="s">
        <v>27</v>
      </c>
      <c r="C38" s="44">
        <v>226776</v>
      </c>
      <c r="D38" s="52">
        <v>175482</v>
      </c>
      <c r="E38" s="43">
        <f t="shared" si="2"/>
        <v>77.38120436024977</v>
      </c>
      <c r="F38" s="44">
        <f t="shared" si="3"/>
        <v>51294</v>
      </c>
    </row>
    <row r="39" spans="1:6" s="27" customFormat="1" ht="20.25">
      <c r="A39" s="12" t="s">
        <v>28</v>
      </c>
      <c r="B39" s="13"/>
      <c r="C39" s="54">
        <f>SUM(C26,C29,C33,C36)</f>
        <v>4235662</v>
      </c>
      <c r="D39" s="54">
        <f>SUM(D26,D29,D33,D36)</f>
        <v>3516205.65</v>
      </c>
      <c r="E39" s="46">
        <f t="shared" si="2"/>
        <v>83.01431157632501</v>
      </c>
      <c r="F39" s="47">
        <f t="shared" si="3"/>
        <v>719456.3500000001</v>
      </c>
    </row>
    <row r="40" spans="1:6" s="21" customFormat="1" ht="24.75" customHeight="1">
      <c r="A40" s="60" t="s">
        <v>37</v>
      </c>
      <c r="B40" s="61"/>
      <c r="C40" s="61"/>
      <c r="D40" s="61"/>
      <c r="E40" s="61"/>
      <c r="F40" s="62"/>
    </row>
    <row r="41" spans="1:6" s="5" customFormat="1" ht="48" customHeight="1">
      <c r="A41" s="22" t="s">
        <v>10</v>
      </c>
      <c r="B41" s="20" t="s">
        <v>15</v>
      </c>
      <c r="C41" s="39" t="s">
        <v>44</v>
      </c>
      <c r="D41" s="22" t="s">
        <v>16</v>
      </c>
      <c r="E41" s="22" t="s">
        <v>18</v>
      </c>
      <c r="F41" s="22" t="s">
        <v>17</v>
      </c>
    </row>
    <row r="42" spans="1:6" s="34" customFormat="1" ht="24.75" customHeight="1">
      <c r="A42" s="32" t="s">
        <v>19</v>
      </c>
      <c r="B42" s="33" t="s">
        <v>21</v>
      </c>
      <c r="C42" s="49">
        <f>C43</f>
        <v>210000</v>
      </c>
      <c r="D42" s="49">
        <f>SUM(D43)</f>
        <v>136772.84</v>
      </c>
      <c r="E42" s="42">
        <f aca="true" t="shared" si="4" ref="E42:E50">IF(C42=0,"",D42/C42*100)</f>
        <v>65.1299238095238</v>
      </c>
      <c r="F42" s="41">
        <f aca="true" t="shared" si="5" ref="F42:F50">C42-D42</f>
        <v>73227.16</v>
      </c>
    </row>
    <row r="43" spans="1:6" s="21" customFormat="1" ht="56.25">
      <c r="A43" s="3" t="s">
        <v>11</v>
      </c>
      <c r="B43" s="35" t="s">
        <v>12</v>
      </c>
      <c r="C43" s="41">
        <v>210000</v>
      </c>
      <c r="D43" s="42">
        <v>136772.84</v>
      </c>
      <c r="E43" s="42">
        <f t="shared" si="4"/>
        <v>65.1299238095238</v>
      </c>
      <c r="F43" s="41">
        <f t="shared" si="5"/>
        <v>73227.16</v>
      </c>
    </row>
    <row r="44" spans="1:6" s="21" customFormat="1" ht="37.5">
      <c r="A44" s="36" t="s">
        <v>31</v>
      </c>
      <c r="B44" s="33" t="s">
        <v>25</v>
      </c>
      <c r="C44" s="55">
        <f>SUM(C45:C46)</f>
        <v>189356</v>
      </c>
      <c r="D44" s="55">
        <f>SUM(D45:D46)</f>
        <v>189355.9</v>
      </c>
      <c r="E44" s="49">
        <f t="shared" si="4"/>
        <v>99.99994718942098</v>
      </c>
      <c r="F44" s="55">
        <f t="shared" si="5"/>
        <v>0.10000000000582077</v>
      </c>
    </row>
    <row r="45" spans="1:6" s="21" customFormat="1" ht="18.75">
      <c r="A45" s="10" t="s">
        <v>40</v>
      </c>
      <c r="B45" s="35" t="s">
        <v>39</v>
      </c>
      <c r="C45" s="41">
        <v>187772</v>
      </c>
      <c r="D45" s="41">
        <v>187771.9</v>
      </c>
      <c r="E45" s="42">
        <f>IF(C45=0,"",D45/C45*100)</f>
        <v>99.99994674392347</v>
      </c>
      <c r="F45" s="41">
        <f>C45-D45</f>
        <v>0.10000000000582077</v>
      </c>
    </row>
    <row r="46" spans="1:10" s="21" customFormat="1" ht="18.75">
      <c r="A46" s="37" t="s">
        <v>56</v>
      </c>
      <c r="B46" s="35" t="s">
        <v>55</v>
      </c>
      <c r="C46" s="41">
        <f>1472+112</f>
        <v>1584</v>
      </c>
      <c r="D46" s="42">
        <v>1584</v>
      </c>
      <c r="E46" s="42">
        <f t="shared" si="4"/>
        <v>100</v>
      </c>
      <c r="F46" s="41">
        <f t="shared" si="5"/>
        <v>0</v>
      </c>
      <c r="H46" s="40">
        <f>1584-D46</f>
        <v>0</v>
      </c>
      <c r="J46" s="56"/>
    </row>
    <row r="47" spans="1:6" s="34" customFormat="1" ht="24.75" customHeight="1">
      <c r="A47" s="32" t="s">
        <v>20</v>
      </c>
      <c r="B47" s="33" t="s">
        <v>22</v>
      </c>
      <c r="C47" s="49">
        <f>SUM(C48:C48)</f>
        <v>182000</v>
      </c>
      <c r="D47" s="49">
        <f>SUM(D48:D48)</f>
        <v>0</v>
      </c>
      <c r="E47" s="49">
        <f t="shared" si="4"/>
        <v>0</v>
      </c>
      <c r="F47" s="55">
        <f t="shared" si="5"/>
        <v>182000</v>
      </c>
    </row>
    <row r="48" spans="1:6" s="21" customFormat="1" ht="24.75" customHeight="1">
      <c r="A48" s="3" t="s">
        <v>42</v>
      </c>
      <c r="B48" s="35" t="s">
        <v>41</v>
      </c>
      <c r="C48" s="41">
        <v>182000</v>
      </c>
      <c r="D48" s="42">
        <v>0</v>
      </c>
      <c r="E48" s="42">
        <f t="shared" si="4"/>
        <v>0</v>
      </c>
      <c r="F48" s="41">
        <f t="shared" si="5"/>
        <v>182000</v>
      </c>
    </row>
    <row r="49" spans="1:6" s="15" customFormat="1" ht="20.25">
      <c r="A49" s="12" t="s">
        <v>28</v>
      </c>
      <c r="B49" s="38"/>
      <c r="C49" s="48">
        <f>SUM(C42,C47,C44)</f>
        <v>581356</v>
      </c>
      <c r="D49" s="48">
        <f>SUM(D42,D47,D44)</f>
        <v>326128.74</v>
      </c>
      <c r="E49" s="48">
        <f t="shared" si="4"/>
        <v>56.097939988578425</v>
      </c>
      <c r="F49" s="45">
        <f t="shared" si="5"/>
        <v>255227.26</v>
      </c>
    </row>
    <row r="50" spans="1:6" s="15" customFormat="1" ht="20.25">
      <c r="A50" s="31" t="s">
        <v>47</v>
      </c>
      <c r="B50" s="14"/>
      <c r="C50" s="48">
        <f>SUM(C39,C49)</f>
        <v>4817018</v>
      </c>
      <c r="D50" s="48">
        <f>SUM(D39,D49)</f>
        <v>3842334.3899999997</v>
      </c>
      <c r="E50" s="48">
        <f t="shared" si="4"/>
        <v>79.76583002181017</v>
      </c>
      <c r="F50" s="45">
        <f t="shared" si="5"/>
        <v>974683.6100000003</v>
      </c>
    </row>
    <row r="51" spans="1:6" s="5" customFormat="1" ht="18.75">
      <c r="A51" s="60" t="s">
        <v>49</v>
      </c>
      <c r="B51" s="61"/>
      <c r="C51" s="61"/>
      <c r="D51" s="61"/>
      <c r="E51" s="61"/>
      <c r="F51" s="62"/>
    </row>
    <row r="52" spans="1:6" s="5" customFormat="1" ht="42" customHeight="1">
      <c r="A52" s="22" t="s">
        <v>10</v>
      </c>
      <c r="B52" s="20" t="s">
        <v>15</v>
      </c>
      <c r="C52" s="39" t="s">
        <v>44</v>
      </c>
      <c r="D52" s="22" t="s">
        <v>16</v>
      </c>
      <c r="E52" s="22" t="s">
        <v>18</v>
      </c>
      <c r="F52" s="22" t="s">
        <v>17</v>
      </c>
    </row>
    <row r="53" spans="1:6" s="34" customFormat="1" ht="24.75" customHeight="1">
      <c r="A53" s="32" t="s">
        <v>20</v>
      </c>
      <c r="B53" s="33" t="s">
        <v>22</v>
      </c>
      <c r="C53" s="49">
        <f>SUM(C54:C55)</f>
        <v>0</v>
      </c>
      <c r="D53" s="49">
        <f>SUM(D54:D55)</f>
        <v>0</v>
      </c>
      <c r="E53" s="49">
        <f>IF(C53=0,"",D53/C53*100)</f>
      </c>
      <c r="F53" s="55">
        <f>C53-D53</f>
        <v>0</v>
      </c>
    </row>
    <row r="54" spans="1:6" s="21" customFormat="1" ht="40.5" customHeight="1">
      <c r="A54" s="3" t="s">
        <v>52</v>
      </c>
      <c r="B54" s="35" t="s">
        <v>50</v>
      </c>
      <c r="C54" s="41">
        <v>431500</v>
      </c>
      <c r="D54" s="42">
        <v>24300</v>
      </c>
      <c r="E54" s="49">
        <f>IF(C54=0,"",D54/C54*100)</f>
        <v>5.631517960602549</v>
      </c>
      <c r="F54" s="55">
        <f>C54-D54</f>
        <v>407200</v>
      </c>
    </row>
    <row r="55" spans="1:6" s="21" customFormat="1" ht="42" customHeight="1">
      <c r="A55" s="37" t="s">
        <v>53</v>
      </c>
      <c r="B55" s="35" t="s">
        <v>51</v>
      </c>
      <c r="C55" s="41">
        <v>-431500</v>
      </c>
      <c r="D55" s="42">
        <v>-24300</v>
      </c>
      <c r="E55" s="49">
        <f>IF(C55=0,"",D55/C55*100)</f>
        <v>5.631517960602549</v>
      </c>
      <c r="F55" s="55">
        <f>C55-D55</f>
        <v>-407200</v>
      </c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  <row r="204" spans="2:3" s="5" customFormat="1" ht="15.75">
      <c r="B204" s="24"/>
      <c r="C204" s="24"/>
    </row>
    <row r="205" spans="2:3" s="5" customFormat="1" ht="15.75">
      <c r="B205" s="24"/>
      <c r="C205" s="24"/>
    </row>
    <row r="206" spans="2:3" s="5" customFormat="1" ht="15.75">
      <c r="B206" s="24"/>
      <c r="C206" s="24"/>
    </row>
  </sheetData>
  <sheetProtection/>
  <mergeCells count="5">
    <mergeCell ref="A8:F8"/>
    <mergeCell ref="A18:F18"/>
    <mergeCell ref="A40:F40"/>
    <mergeCell ref="A25:F25"/>
    <mergeCell ref="A51:F51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2022-12-01T13:45:58Z</cp:lastPrinted>
  <dcterms:created xsi:type="dcterms:W3CDTF">2003-06-12T05:22:25Z</dcterms:created>
  <dcterms:modified xsi:type="dcterms:W3CDTF">2023-01-09T13:26:53Z</dcterms:modified>
  <cp:category/>
  <cp:version/>
  <cp:contentType/>
  <cp:contentStatus/>
</cp:coreProperties>
</file>